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4240" windowHeight="13740" activeTab="1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2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_xlnm.Print_Area" localSheetId="3">'1 01 Pol'!$A$1:$X$22</definedName>
    <definedName name="_xlnm.Print_Area" localSheetId="4">'2 01 Pol'!$A$1:$X$17</definedName>
    <definedName name="_xlnm.Print_Area" localSheetId="1">Stavba!$A$1:$J$55</definedName>
    <definedName name="_xlnm.Print_Titles" localSheetId="3">'1 01 Pol'!$1:$7</definedName>
    <definedName name="_xlnm.Print_Titles" localSheetId="4">'2 01 Pol'!$1:$7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G44"/>
  <c r="F44"/>
  <c r="I44"/>
  <c r="G43"/>
  <c r="F43"/>
  <c r="G42"/>
  <c r="F42"/>
  <c r="I42"/>
  <c r="G41"/>
  <c r="F41"/>
  <c r="G39"/>
  <c r="G45"/>
  <c r="G25"/>
  <c r="F39"/>
  <c r="I39"/>
  <c r="I45"/>
  <c r="G16" i="13"/>
  <c r="G8"/>
  <c r="O8"/>
  <c r="V8"/>
  <c r="G9"/>
  <c r="M9"/>
  <c r="M8"/>
  <c r="I9"/>
  <c r="I8"/>
  <c r="K9"/>
  <c r="K8"/>
  <c r="O9"/>
  <c r="Q9"/>
  <c r="Q8"/>
  <c r="V9"/>
  <c r="G11"/>
  <c r="M11"/>
  <c r="I11"/>
  <c r="K11"/>
  <c r="O11"/>
  <c r="Q11"/>
  <c r="V11"/>
  <c r="G13"/>
  <c r="I13"/>
  <c r="M13"/>
  <c r="G14"/>
  <c r="I14"/>
  <c r="K14"/>
  <c r="K13"/>
  <c r="M14"/>
  <c r="O14"/>
  <c r="O13"/>
  <c r="Q14"/>
  <c r="Q13"/>
  <c r="V14"/>
  <c r="V13"/>
  <c r="AE16"/>
  <c r="G21" i="12"/>
  <c r="BA12"/>
  <c r="BA11"/>
  <c r="G8"/>
  <c r="G9"/>
  <c r="I9"/>
  <c r="I8"/>
  <c r="K9"/>
  <c r="M9"/>
  <c r="O9"/>
  <c r="O8"/>
  <c r="Q9"/>
  <c r="Q8"/>
  <c r="V9"/>
  <c r="V8"/>
  <c r="G14"/>
  <c r="I14"/>
  <c r="K14"/>
  <c r="K8"/>
  <c r="M14"/>
  <c r="O14"/>
  <c r="Q14"/>
  <c r="V14"/>
  <c r="G16"/>
  <c r="I16"/>
  <c r="K16"/>
  <c r="M16"/>
  <c r="M8"/>
  <c r="O16"/>
  <c r="Q16"/>
  <c r="V16"/>
  <c r="G18"/>
  <c r="I18"/>
  <c r="K18"/>
  <c r="M18"/>
  <c r="O18"/>
  <c r="Q18"/>
  <c r="V18"/>
  <c r="AE21"/>
  <c r="AF21"/>
  <c r="I20" i="1"/>
  <c r="I19"/>
  <c r="I18"/>
  <c r="I17"/>
  <c r="I16"/>
  <c r="I55"/>
  <c r="J52"/>
  <c r="F45"/>
  <c r="G23"/>
  <c r="H45"/>
  <c r="I43"/>
  <c r="I41"/>
  <c r="A27"/>
  <c r="AF16" i="13"/>
  <c r="J53" i="1"/>
  <c r="J54"/>
  <c r="J42"/>
  <c r="J41"/>
  <c r="J44"/>
  <c r="J39"/>
  <c r="J45"/>
  <c r="J43"/>
  <c r="I21"/>
  <c r="J28"/>
  <c r="J26"/>
  <c r="G38"/>
  <c r="F38"/>
  <c r="J23"/>
  <c r="J24"/>
  <c r="J25"/>
  <c r="J27"/>
  <c r="E24"/>
  <c r="G24"/>
  <c r="E26"/>
  <c r="G26"/>
  <c r="J55"/>
  <c r="G28"/>
  <c r="G27"/>
  <c r="G29"/>
  <c r="A28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Mirek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Mirek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<sst xmlns="http://schemas.openxmlformats.org/spreadsheetml/2006/main" count="256" uniqueCount="127">
  <si>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</si>
  <si>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</si>
  <si>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</si>
  <si>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</si>
  <si>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</si>
  <si>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</si>
  <si>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</si>
  <si>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</si>
  <si>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</si>
  <si>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</si>
  <si>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</si>
  <si>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</si>
  <si>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</si>
  <si>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</si>
  <si>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</si>
  <si>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</si>
  <si>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</si>
  <si>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</si>
  <si>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</si>
  <si>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</si>
  <si>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</si>
  <si>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</si>
  <si>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</si>
  <si>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</si>
  <si>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</si>
  <si>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</si>
  <si>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</si>
  <si>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</si>
  <si>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</si>
  <si>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</si>
  <si>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</si>
  <si>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</si>
  <si>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</si>
  <si>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</si>
  <si>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</si>
  <si>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</si>
  <si>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</si>
  <si>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</si>
  <si>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</si>
  <si>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</si>
  <si>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</si>
  <si>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</si>
  <si>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</si>
  <si>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2021/104</t>
  </si>
  <si>
    <t>Nové Město - Infrastruktura RD - přípojky</t>
  </si>
  <si>
    <t>Stavba</t>
  </si>
  <si>
    <t>Stavební objekt</t>
  </si>
  <si>
    <t>1</t>
  </si>
  <si>
    <t>infrastruktura</t>
  </si>
  <si>
    <t>01</t>
  </si>
  <si>
    <t>přípojky</t>
  </si>
  <si>
    <t>2</t>
  </si>
  <si>
    <t>VRN</t>
  </si>
  <si>
    <t>vedlejší rozpočtové náklady</t>
  </si>
  <si>
    <t>Celkem za stavbu</t>
  </si>
  <si>
    <t>CZK</t>
  </si>
  <si>
    <t>Rekapitulace dílů</t>
  </si>
  <si>
    <t>Typ dílu</t>
  </si>
  <si>
    <t>8</t>
  </si>
  <si>
    <t>Trubní vedení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</si>
  <si>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</si>
  <si>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</si>
  <si>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</si>
  <si>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</si>
  <si>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</si>
  <si>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</si>
  <si>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</si>
  <si>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</si>
  <si>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</si>
  <si>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</si>
  <si>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</si>
  <si>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</si>
  <si>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</si>
  <si>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</si>
  <si>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</si>
  <si>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</si>
  <si>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</si>
  <si>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</si>
  <si>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</si>
  <si>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</si>
  <si>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</si>
  <si>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</si>
  <si>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</si>
  <si>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</si>
  <si>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</si>
  <si>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</si>
  <si>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</si>
  <si>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</si>
  <si>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</si>
  <si>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</si>
  <si>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</si>
  <si>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</si>
  <si>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831230110RA1</t>
  </si>
  <si>
    <t>z trub polyetylénových D 32 vč VDMŠ</t>
  </si>
  <si>
    <t xml:space="preserve">ks    </t>
  </si>
  <si>
    <t>Vlastní</t>
  </si>
  <si>
    <t>Indiv</t>
  </si>
  <si>
    <t>Agregovaná položka</t>
  </si>
  <si>
    <t>POL2_</t>
  </si>
  <si>
    <t>Včetně:</t>
  </si>
  <si>
    <t>POP</t>
  </si>
  <si>
    <t>- přísunu, montáže, demontáže a odsunu zkoušecího čerpadla, napuštění tlakovou vodou a dodání vody pro tlakovou zkoušku,</t>
  </si>
  <si>
    <t>- napuštění a vypuštění vody, dodání vody a desinfekčního prostředku a na bakteriologický rozbor vody.</t>
  </si>
  <si>
    <t>25</t>
  </si>
  <si>
    <t>VV</t>
  </si>
  <si>
    <t>831350002RA2</t>
  </si>
  <si>
    <t>přípojaka dešťové kanalizace DN 150</t>
  </si>
  <si>
    <t>831350012RA1</t>
  </si>
  <si>
    <t>přípojka splaškové kanalizace DN 150</t>
  </si>
  <si>
    <t>841210010RA1</t>
  </si>
  <si>
    <t>Plynovodní přípojka DN 32 vč. plyn. pilíře</t>
  </si>
  <si>
    <t>SUM</t>
  </si>
  <si>
    <t>END</t>
  </si>
  <si>
    <t>460010025U00</t>
  </si>
  <si>
    <t>Vytyčení inženýrská síť zástavba</t>
  </si>
  <si>
    <t>soubor</t>
  </si>
  <si>
    <t>URS</t>
  </si>
  <si>
    <t>Práce</t>
  </si>
  <si>
    <t>POL1_</t>
  </si>
  <si>
    <t>460R</t>
  </si>
  <si>
    <t>geometrické zaměření skutečného provedení</t>
  </si>
  <si>
    <t>005121R</t>
  </si>
  <si>
    <t>Zařízení staveniště</t>
  </si>
  <si>
    <t>Soubor</t>
  </si>
  <si>
    <t>RTS 21/ I</t>
  </si>
  <si>
    <t>POL99_8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</si>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</sst>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vertical="center" wrapText="1"/>
    </xf>
    <xf numFmtId="4" fontId="10" fillId="4" borderId="16" xfId="0" applyNumberFormat="1" applyFont="1" applyFill="1" applyBorder="1" applyAlignment="1">
      <alignment horizontal="center" vertical="center" wrapText="1" shrinkToFit="1"/>
    </xf>
    <xf numFmtId="4" fontId="7" fillId="4" borderId="17" xfId="0" applyNumberFormat="1" applyFont="1" applyFill="1" applyBorder="1" applyAlignment="1">
      <alignment horizontal="center" vertical="center" wrapText="1" shrinkToFit="1"/>
    </xf>
    <xf numFmtId="4" fontId="7" fillId="4" borderId="16" xfId="0" applyNumberFormat="1" applyFont="1" applyFill="1" applyBorder="1" applyAlignment="1">
      <alignment horizontal="center" vertical="center" wrapText="1" shrinkToFit="1"/>
    </xf>
    <xf numFmtId="3" fontId="7" fillId="4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8" xfId="0" applyNumberFormat="1" applyFont="1" applyBorder="1" applyAlignment="1">
      <alignment horizontal="right" vertical="center" wrapText="1" shrinkToFit="1"/>
    </xf>
    <xf numFmtId="4" fontId="3" fillId="0" borderId="8" xfId="0" applyNumberFormat="1" applyFont="1" applyBorder="1" applyAlignment="1">
      <alignment horizontal="right" vertical="center" shrinkToFit="1"/>
    </xf>
    <xf numFmtId="4" fontId="0" fillId="0" borderId="8" xfId="0" applyNumberFormat="1" applyBorder="1" applyAlignment="1">
      <alignment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center" wrapText="1" shrinkToFit="1"/>
    </xf>
    <xf numFmtId="4" fontId="8" fillId="0" borderId="8" xfId="0" applyNumberFormat="1" applyFont="1" applyBorder="1" applyAlignment="1">
      <alignment vertical="center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8" xfId="0" applyNumberFormat="1" applyBorder="1" applyAlignment="1">
      <alignment vertical="center" wrapText="1" shrinkToFit="1"/>
    </xf>
    <xf numFmtId="4" fontId="15" fillId="2" borderId="8" xfId="0" applyNumberFormat="1" applyFont="1" applyFill="1" applyBorder="1" applyAlignment="1">
      <alignment vertical="center" wrapText="1" shrinkToFit="1"/>
    </xf>
    <xf numFmtId="4" fontId="15" fillId="2" borderId="8" xfId="0" applyNumberFormat="1" applyFont="1" applyFill="1" applyBorder="1" applyAlignment="1">
      <alignment vertical="center" shrinkToFit="1"/>
    </xf>
    <xf numFmtId="4" fontId="0" fillId="2" borderId="16" xfId="0" applyNumberFormat="1" applyFill="1" applyBorder="1" applyAlignment="1">
      <alignment vertical="center" shrinkToFit="1"/>
    </xf>
    <xf numFmtId="3" fontId="0" fillId="2" borderId="16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 applyAlignment="1">
      <alignment wrapText="1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6" fillId="4" borderId="1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2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16" xfId="0" applyFont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4" borderId="17" xfId="0" applyFill="1" applyBorder="1"/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49" fontId="0" fillId="4" borderId="16" xfId="0" applyNumberFormat="1" applyFill="1" applyBorder="1"/>
    <xf numFmtId="0" fontId="0" fillId="4" borderId="16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7" xfId="0" applyFont="1" applyFill="1" applyBorder="1" applyAlignment="1">
      <alignment vertical="top"/>
    </xf>
    <xf numFmtId="49" fontId="8" fillId="2" borderId="8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vertical="top"/>
    </xf>
    <xf numFmtId="0" fontId="8" fillId="2" borderId="13" xfId="0" applyFont="1" applyFill="1" applyBorder="1" applyAlignment="1">
      <alignment horizontal="center" vertical="top" shrinkToFit="1"/>
    </xf>
    <xf numFmtId="164" fontId="8" fillId="2" borderId="13" xfId="0" applyNumberFormat="1" applyFont="1" applyFill="1" applyBorder="1" applyAlignment="1">
      <alignment vertical="top" shrinkToFit="1"/>
    </xf>
    <xf numFmtId="4" fontId="8" fillId="2" borderId="13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0" fontId="17" fillId="0" borderId="25" xfId="0" applyFont="1" applyBorder="1" applyAlignment="1">
      <alignment vertical="top"/>
    </xf>
    <xf numFmtId="49" fontId="17" fillId="0" borderId="26" xfId="0" applyNumberFormat="1" applyFont="1" applyBorder="1" applyAlignment="1">
      <alignment vertical="top"/>
    </xf>
    <xf numFmtId="0" fontId="17" fillId="0" borderId="26" xfId="0" applyFont="1" applyBorder="1" applyAlignment="1">
      <alignment horizontal="center" vertical="top" shrinkToFit="1"/>
    </xf>
    <xf numFmtId="164" fontId="17" fillId="0" borderId="26" xfId="0" applyNumberFormat="1" applyFont="1" applyBorder="1" applyAlignment="1">
      <alignment vertical="top" shrinkToFit="1"/>
    </xf>
    <xf numFmtId="4" fontId="17" fillId="3" borderId="26" xfId="0" applyNumberFormat="1" applyFont="1" applyFill="1" applyBorder="1" applyAlignment="1" applyProtection="1">
      <alignment vertical="top" shrinkToFit="1"/>
      <protection locked="0"/>
    </xf>
    <xf numFmtId="4" fontId="17" fillId="0" borderId="26" xfId="0" applyNumberFormat="1" applyFont="1" applyBorder="1" applyAlignment="1">
      <alignment vertical="top" shrinkToFit="1"/>
    </xf>
    <xf numFmtId="4" fontId="17" fillId="0" borderId="27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2" borderId="28" xfId="0" applyNumberFormat="1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horizontal="left" vertical="top" wrapText="1"/>
    </xf>
    <xf numFmtId="49" fontId="17" fillId="0" borderId="26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2" borderId="17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 indent="1"/>
    </xf>
    <xf numFmtId="4" fontId="12" fillId="2" borderId="21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28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9" fontId="6" fillId="2" borderId="13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8" xfId="0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18" fillId="0" borderId="13" xfId="0" applyNumberFormat="1" applyFont="1" applyBorder="1" applyAlignment="1">
      <alignment horizontal="left" vertical="top" wrapText="1"/>
    </xf>
    <xf numFmtId="0" fontId="18" fillId="0" borderId="13" xfId="0" applyNumberFormat="1" applyFont="1" applyBorder="1" applyAlignment="1">
      <alignment vertical="top" wrapText="1"/>
    </xf>
  </cellXfs>
  <cellStyles count="2">
    <cellStyle name="Normal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D22" sqref="D22"/>
    </sheetView>
  </sheetViews>
  <sheetFormatPr defaultRowHeight="12.75"/>
  <sheetData>
    <row r="1" spans="1:7">
      <c r="A1" s="21" t="s">
        <v>38</v>
      </c>
    </row>
    <row r="2" spans="1:7" ht="57.75" customHeight="1">
      <c r="A2" s="185" t="s">
        <v>39</v>
      </c>
      <c r="B2" s="185"/>
      <c r="C2" s="185"/>
      <c r="D2" s="185"/>
      <c r="E2" s="185"/>
      <c r="F2" s="185"/>
      <c r="G2" s="185"/>
    </row>
  </sheetData>
  <sheetProtection password="D353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I12" sqref="I12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>
      <c r="A2" s="2"/>
      <c r="B2" s="76" t="s">
        <v>22</v>
      </c>
      <c r="C2" s="77"/>
      <c r="D2" s="78" t="s">
        <v>43</v>
      </c>
      <c r="E2" s="229" t="s">
        <v>44</v>
      </c>
      <c r="F2" s="230"/>
      <c r="G2" s="230"/>
      <c r="H2" s="230"/>
      <c r="I2" s="230"/>
      <c r="J2" s="231"/>
      <c r="O2" s="1"/>
    </row>
    <row r="3" spans="1:15" ht="27" hidden="1" customHeight="1">
      <c r="A3" s="2"/>
      <c r="B3" s="79"/>
      <c r="C3" s="77"/>
      <c r="D3" s="80"/>
      <c r="E3" s="232"/>
      <c r="F3" s="233"/>
      <c r="G3" s="233"/>
      <c r="H3" s="233"/>
      <c r="I3" s="233"/>
      <c r="J3" s="234"/>
    </row>
    <row r="4" spans="1:15" ht="23.25" customHeight="1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>
      <c r="A5" s="2"/>
      <c r="B5" s="31" t="s">
        <v>42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20" t="s">
        <v>126</v>
      </c>
      <c r="E11" s="220"/>
      <c r="F11" s="220"/>
      <c r="G11" s="220"/>
      <c r="H11" s="18" t="s">
        <v>40</v>
      </c>
      <c r="I11" s="85" t="s">
        <v>126</v>
      </c>
      <c r="J11" s="8"/>
    </row>
    <row r="12" spans="1:15" ht="15.75" customHeight="1">
      <c r="A12" s="2"/>
      <c r="B12" s="28"/>
      <c r="C12" s="55"/>
      <c r="D12" s="219" t="s">
        <v>126</v>
      </c>
      <c r="E12" s="219"/>
      <c r="F12" s="219"/>
      <c r="G12" s="219"/>
      <c r="H12" s="18" t="s">
        <v>34</v>
      </c>
      <c r="I12" s="85" t="s">
        <v>126</v>
      </c>
      <c r="J12" s="8"/>
    </row>
    <row r="13" spans="1:15" ht="15.75" customHeight="1">
      <c r="A13" s="2"/>
      <c r="B13" s="29"/>
      <c r="C13" s="56"/>
      <c r="D13" s="84" t="s">
        <v>126</v>
      </c>
      <c r="E13" s="210" t="s">
        <v>126</v>
      </c>
      <c r="F13" s="211"/>
      <c r="G13" s="211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35"/>
      <c r="F15" s="235"/>
      <c r="G15" s="221"/>
      <c r="H15" s="221"/>
      <c r="I15" s="221" t="s">
        <v>29</v>
      </c>
      <c r="J15" s="222"/>
    </row>
    <row r="16" spans="1:15" ht="23.25" customHeight="1">
      <c r="A16" s="142" t="s">
        <v>24</v>
      </c>
      <c r="B16" s="38" t="s">
        <v>24</v>
      </c>
      <c r="C16" s="62"/>
      <c r="D16" s="63"/>
      <c r="E16" s="194"/>
      <c r="F16" s="204"/>
      <c r="G16" s="194"/>
      <c r="H16" s="204"/>
      <c r="I16" s="194">
        <f>SUMIF(F52:F54,A16,I52:I54)+SUMIF(F52:F54,"PSU",I52:I54)</f>
        <v>0</v>
      </c>
      <c r="J16" s="195"/>
    </row>
    <row r="17" spans="1:10" ht="23.25" customHeight="1">
      <c r="A17" s="142" t="s">
        <v>25</v>
      </c>
      <c r="B17" s="38" t="s">
        <v>25</v>
      </c>
      <c r="C17" s="62"/>
      <c r="D17" s="63"/>
      <c r="E17" s="194"/>
      <c r="F17" s="204"/>
      <c r="G17" s="194"/>
      <c r="H17" s="204"/>
      <c r="I17" s="194">
        <f>SUMIF(F52:F54,A17,I52:I54)</f>
        <v>0</v>
      </c>
      <c r="J17" s="195"/>
    </row>
    <row r="18" spans="1:10" ht="23.25" customHeight="1">
      <c r="A18" s="142" t="s">
        <v>26</v>
      </c>
      <c r="B18" s="38" t="s">
        <v>26</v>
      </c>
      <c r="C18" s="62"/>
      <c r="D18" s="63"/>
      <c r="E18" s="194"/>
      <c r="F18" s="204"/>
      <c r="G18" s="194"/>
      <c r="H18" s="204"/>
      <c r="I18" s="194">
        <f>SUMIF(F52:F54,A18,I52:I54)</f>
        <v>0</v>
      </c>
      <c r="J18" s="195"/>
    </row>
    <row r="19" spans="1:10" ht="23.25" customHeight="1">
      <c r="A19" s="142" t="s">
        <v>62</v>
      </c>
      <c r="B19" s="38" t="s">
        <v>27</v>
      </c>
      <c r="C19" s="62"/>
      <c r="D19" s="63"/>
      <c r="E19" s="194"/>
      <c r="F19" s="204"/>
      <c r="G19" s="194"/>
      <c r="H19" s="204"/>
      <c r="I19" s="194">
        <f>SUMIF(F52:F54,A19,I52:I54)</f>
        <v>0</v>
      </c>
      <c r="J19" s="195"/>
    </row>
    <row r="20" spans="1:10" ht="23.25" customHeight="1">
      <c r="A20" s="142" t="s">
        <v>63</v>
      </c>
      <c r="B20" s="38" t="s">
        <v>28</v>
      </c>
      <c r="C20" s="62"/>
      <c r="D20" s="63"/>
      <c r="E20" s="194"/>
      <c r="F20" s="204"/>
      <c r="G20" s="194"/>
      <c r="H20" s="204"/>
      <c r="I20" s="194">
        <f>SUMIF(F52:F54,A20,I52:I54)</f>
        <v>0</v>
      </c>
      <c r="J20" s="195"/>
    </row>
    <row r="21" spans="1:10" ht="23.25" customHeight="1">
      <c r="A21" s="2"/>
      <c r="B21" s="48" t="s">
        <v>29</v>
      </c>
      <c r="C21" s="64"/>
      <c r="D21" s="65"/>
      <c r="E21" s="205"/>
      <c r="F21" s="218"/>
      <c r="G21" s="205"/>
      <c r="H21" s="218"/>
      <c r="I21" s="205">
        <f>SUM(I16:J20)</f>
        <v>0</v>
      </c>
      <c r="J21" s="206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92">
        <f ca="1">ZakladDPHSniVypocet</f>
        <v>0</v>
      </c>
      <c r="H23" s="193"/>
      <c r="I23" s="193"/>
      <c r="J23" s="40" t="str">
        <f t="shared" ref="J23:J28" ca="1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02">
        <f>I23*E23/100</f>
        <v>0</v>
      </c>
      <c r="H24" s="203"/>
      <c r="I24" s="203"/>
      <c r="J24" s="40" t="str">
        <f t="shared" ca="1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92">
        <f ca="1">ZakladDPHZaklVypocet</f>
        <v>0</v>
      </c>
      <c r="H25" s="193"/>
      <c r="I25" s="193"/>
      <c r="J25" s="40" t="str">
        <f t="shared" ca="1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 ca="1"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ca="1" si="0"/>
        <v>CZK</v>
      </c>
    </row>
    <row r="27" spans="1:10" ht="23.25" customHeight="1" thickBot="1">
      <c r="A27" s="2">
        <f ca="1">ZakladDPHSni+ZakladDPHZakl</f>
        <v>0</v>
      </c>
      <c r="B27" s="31" t="s">
        <v>4</v>
      </c>
      <c r="C27" s="70"/>
      <c r="D27" s="71"/>
      <c r="E27" s="70"/>
      <c r="F27" s="16"/>
      <c r="G27" s="228">
        <f ca="1">CenaCelkemBezDPH-(ZakladDPHSni+ZakladDPHZakl)</f>
        <v>0</v>
      </c>
      <c r="H27" s="228"/>
      <c r="I27" s="228"/>
      <c r="J27" s="41" t="str">
        <f t="shared" ca="1" si="0"/>
        <v>CZK</v>
      </c>
    </row>
    <row r="28" spans="1:10" ht="27.75" customHeight="1" thickBot="1">
      <c r="A28" s="2">
        <f>(A27-INT(A27))*100</f>
        <v>0</v>
      </c>
      <c r="B28" s="116" t="s">
        <v>23</v>
      </c>
      <c r="C28" s="117"/>
      <c r="D28" s="117"/>
      <c r="E28" s="118"/>
      <c r="F28" s="119"/>
      <c r="G28" s="196">
        <f ca="1">A27</f>
        <v>0</v>
      </c>
      <c r="H28" s="196"/>
      <c r="I28" s="196"/>
      <c r="J28" s="120" t="str">
        <f t="shared" ca="1" si="0"/>
        <v>CZK</v>
      </c>
    </row>
    <row r="29" spans="1:10" ht="27.75" hidden="1" customHeight="1" thickBot="1">
      <c r="A29" s="2"/>
      <c r="B29" s="116" t="s">
        <v>35</v>
      </c>
      <c r="C29" s="121"/>
      <c r="D29" s="121"/>
      <c r="E29" s="121"/>
      <c r="F29" s="122"/>
      <c r="G29" s="207">
        <f ca="1">ZakladDPHSni+DPHSni+ZakladDPHZakl+DPHZakl+Zaokrouhleni</f>
        <v>0</v>
      </c>
      <c r="H29" s="207"/>
      <c r="I29" s="207"/>
      <c r="J29" s="123" t="s">
        <v>55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97"/>
      <c r="E34" s="198"/>
      <c r="G34" s="199"/>
      <c r="H34" s="200"/>
      <c r="I34" s="200"/>
      <c r="J34" s="25"/>
    </row>
    <row r="35" spans="1:10" ht="12.75" customHeight="1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>
      <c r="A39" s="88">
        <v>1</v>
      </c>
      <c r="B39" s="99" t="s">
        <v>45</v>
      </c>
      <c r="C39" s="189"/>
      <c r="D39" s="189"/>
      <c r="E39" s="189"/>
      <c r="F39" s="100">
        <f ca="1">'1 01 Pol'!AE21+'2 01 Pol'!AE16</f>
        <v>0</v>
      </c>
      <c r="G39" s="101">
        <f ca="1">'1 01 Pol'!AF21+'2 01 Pol'!AF16</f>
        <v>0</v>
      </c>
      <c r="H39" s="102"/>
      <c r="I39" s="103">
        <f>F39+G39+H39</f>
        <v>0</v>
      </c>
      <c r="J39" s="104" t="str">
        <f ca="1">IF(CenaCelkemVypocet=0,"",I39/CenaCelkemVypocet*100)</f>
        <v/>
      </c>
    </row>
    <row r="40" spans="1:10" ht="25.5" customHeight="1">
      <c r="A40" s="88">
        <v>2</v>
      </c>
      <c r="B40" s="105"/>
      <c r="C40" s="188" t="s">
        <v>46</v>
      </c>
      <c r="D40" s="188"/>
      <c r="E40" s="188"/>
      <c r="F40" s="106"/>
      <c r="G40" s="107"/>
      <c r="H40" s="107"/>
      <c r="I40" s="108"/>
      <c r="J40" s="109"/>
    </row>
    <row r="41" spans="1:10" ht="25.5" customHeight="1">
      <c r="A41" s="88">
        <v>2</v>
      </c>
      <c r="B41" s="105" t="s">
        <v>47</v>
      </c>
      <c r="C41" s="188" t="s">
        <v>48</v>
      </c>
      <c r="D41" s="188"/>
      <c r="E41" s="188"/>
      <c r="F41" s="106">
        <f ca="1">'1 01 Pol'!AE21</f>
        <v>0</v>
      </c>
      <c r="G41" s="107">
        <f ca="1">'1 01 Pol'!AF21</f>
        <v>0</v>
      </c>
      <c r="H41" s="107"/>
      <c r="I41" s="108">
        <f>F41+G41+H41</f>
        <v>0</v>
      </c>
      <c r="J41" s="109" t="str">
        <f ca="1">IF(CenaCelkemVypocet=0,"",I41/CenaCelkemVypocet*100)</f>
        <v/>
      </c>
    </row>
    <row r="42" spans="1:10" ht="25.5" customHeight="1">
      <c r="A42" s="88">
        <v>3</v>
      </c>
      <c r="B42" s="110" t="s">
        <v>49</v>
      </c>
      <c r="C42" s="189" t="s">
        <v>50</v>
      </c>
      <c r="D42" s="189"/>
      <c r="E42" s="189"/>
      <c r="F42" s="111">
        <f ca="1">'1 01 Pol'!AE21</f>
        <v>0</v>
      </c>
      <c r="G42" s="102">
        <f ca="1">'1 01 Pol'!AF21</f>
        <v>0</v>
      </c>
      <c r="H42" s="102"/>
      <c r="I42" s="103">
        <f>F42+G42+H42</f>
        <v>0</v>
      </c>
      <c r="J42" s="104" t="str">
        <f ca="1">IF(CenaCelkemVypocet=0,"",I42/CenaCelkemVypocet*100)</f>
        <v/>
      </c>
    </row>
    <row r="43" spans="1:10" ht="25.5" customHeight="1">
      <c r="A43" s="88">
        <v>2</v>
      </c>
      <c r="B43" s="105" t="s">
        <v>51</v>
      </c>
      <c r="C43" s="188" t="s">
        <v>52</v>
      </c>
      <c r="D43" s="188"/>
      <c r="E43" s="188"/>
      <c r="F43" s="106">
        <f ca="1">'2 01 Pol'!AE16</f>
        <v>0</v>
      </c>
      <c r="G43" s="107">
        <f ca="1">'2 01 Pol'!AF16</f>
        <v>0</v>
      </c>
      <c r="H43" s="107"/>
      <c r="I43" s="108">
        <f>F43+G43+H43</f>
        <v>0</v>
      </c>
      <c r="J43" s="109" t="str">
        <f ca="1">IF(CenaCelkemVypocet=0,"",I43/CenaCelkemVypocet*100)</f>
        <v/>
      </c>
    </row>
    <row r="44" spans="1:10" ht="25.5" customHeight="1">
      <c r="A44" s="88">
        <v>3</v>
      </c>
      <c r="B44" s="110" t="s">
        <v>49</v>
      </c>
      <c r="C44" s="189" t="s">
        <v>53</v>
      </c>
      <c r="D44" s="189"/>
      <c r="E44" s="189"/>
      <c r="F44" s="111">
        <f ca="1">'2 01 Pol'!AE16</f>
        <v>0</v>
      </c>
      <c r="G44" s="102">
        <f ca="1">'2 01 Pol'!AF16</f>
        <v>0</v>
      </c>
      <c r="H44" s="102"/>
      <c r="I44" s="103">
        <f>F44+G44+H44</f>
        <v>0</v>
      </c>
      <c r="J44" s="104" t="str">
        <f ca="1">IF(CenaCelkemVypocet=0,"",I44/CenaCelkemVypocet*100)</f>
        <v/>
      </c>
    </row>
    <row r="45" spans="1:10" ht="25.5" customHeight="1">
      <c r="A45" s="88"/>
      <c r="B45" s="190" t="s">
        <v>54</v>
      </c>
      <c r="C45" s="191"/>
      <c r="D45" s="191"/>
      <c r="E45" s="191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4">
        <f>SUMIF(A39:A44,"=1",I39:I44)</f>
        <v>0</v>
      </c>
      <c r="J45" s="115">
        <f>SUMIF(A39:A44,"=1",J39:J44)</f>
        <v>0</v>
      </c>
    </row>
    <row r="49" spans="1:10" ht="15.75">
      <c r="B49" s="124" t="s">
        <v>56</v>
      </c>
    </row>
    <row r="51" spans="1:10" ht="25.5" customHeight="1">
      <c r="A51" s="126"/>
      <c r="B51" s="129" t="s">
        <v>17</v>
      </c>
      <c r="C51" s="129" t="s">
        <v>5</v>
      </c>
      <c r="D51" s="130"/>
      <c r="E51" s="130"/>
      <c r="F51" s="131" t="s">
        <v>57</v>
      </c>
      <c r="G51" s="131"/>
      <c r="H51" s="131"/>
      <c r="I51" s="131" t="s">
        <v>29</v>
      </c>
      <c r="J51" s="131" t="s">
        <v>0</v>
      </c>
    </row>
    <row r="52" spans="1:10" ht="36.75" customHeight="1">
      <c r="A52" s="127"/>
      <c r="B52" s="132" t="s">
        <v>58</v>
      </c>
      <c r="C52" s="186" t="s">
        <v>59</v>
      </c>
      <c r="D52" s="187"/>
      <c r="E52" s="187"/>
      <c r="F52" s="138" t="s">
        <v>24</v>
      </c>
      <c r="G52" s="139"/>
      <c r="H52" s="139"/>
      <c r="I52" s="139">
        <f ca="1">'1 01 Pol'!G8</f>
        <v>0</v>
      </c>
      <c r="J52" s="136" t="str">
        <f>IF(I55=0,"",I52/I55*100)</f>
        <v/>
      </c>
    </row>
    <row r="53" spans="1:10" ht="36.75" customHeight="1">
      <c r="A53" s="127"/>
      <c r="B53" s="132" t="s">
        <v>60</v>
      </c>
      <c r="C53" s="186" t="s">
        <v>61</v>
      </c>
      <c r="D53" s="187"/>
      <c r="E53" s="187"/>
      <c r="F53" s="138" t="s">
        <v>26</v>
      </c>
      <c r="G53" s="139"/>
      <c r="H53" s="139"/>
      <c r="I53" s="139">
        <f ca="1">'2 01 Pol'!G8</f>
        <v>0</v>
      </c>
      <c r="J53" s="136" t="str">
        <f>IF(I55=0,"",I53/I55*100)</f>
        <v/>
      </c>
    </row>
    <row r="54" spans="1:10" ht="36.75" customHeight="1">
      <c r="A54" s="127"/>
      <c r="B54" s="132" t="s">
        <v>62</v>
      </c>
      <c r="C54" s="186" t="s">
        <v>27</v>
      </c>
      <c r="D54" s="187"/>
      <c r="E54" s="187"/>
      <c r="F54" s="138" t="s">
        <v>62</v>
      </c>
      <c r="G54" s="139"/>
      <c r="H54" s="139"/>
      <c r="I54" s="139">
        <f ca="1">'2 01 Pol'!G13</f>
        <v>0</v>
      </c>
      <c r="J54" s="136" t="str">
        <f>IF(I55=0,"",I54/I55*100)</f>
        <v/>
      </c>
    </row>
    <row r="55" spans="1:10" ht="25.5" customHeight="1">
      <c r="A55" s="128"/>
      <c r="B55" s="133" t="s">
        <v>1</v>
      </c>
      <c r="C55" s="134"/>
      <c r="D55" s="135"/>
      <c r="E55" s="135"/>
      <c r="F55" s="140"/>
      <c r="G55" s="141"/>
      <c r="H55" s="141"/>
      <c r="I55" s="141">
        <f>SUM(I52:I54)</f>
        <v>0</v>
      </c>
      <c r="J55" s="137">
        <f>SUM(J52:J54)</f>
        <v>0</v>
      </c>
    </row>
    <row r="56" spans="1:10">
      <c r="F56" s="86"/>
      <c r="G56" s="86"/>
      <c r="H56" s="86"/>
      <c r="I56" s="86"/>
      <c r="J56" s="87"/>
    </row>
    <row r="57" spans="1:10">
      <c r="F57" s="86"/>
      <c r="G57" s="86"/>
      <c r="H57" s="86"/>
      <c r="I57" s="86"/>
      <c r="J57" s="87"/>
    </row>
    <row r="58" spans="1:10">
      <c r="F58" s="86"/>
      <c r="G58" s="86"/>
      <c r="H58" s="86"/>
      <c r="I58" s="86"/>
      <c r="J58" s="87"/>
    </row>
  </sheetData>
  <sheetProtection password="D35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G29:I29"/>
    <mergeCell ref="E4:J4"/>
    <mergeCell ref="G16:H16"/>
    <mergeCell ref="G17:H17"/>
    <mergeCell ref="E16:F16"/>
    <mergeCell ref="E13:G13"/>
    <mergeCell ref="D5:G5"/>
    <mergeCell ref="D6:G6"/>
    <mergeCell ref="E7:G7"/>
    <mergeCell ref="E21:F21"/>
    <mergeCell ref="G24:I24"/>
    <mergeCell ref="G23:I23"/>
    <mergeCell ref="E19:F19"/>
    <mergeCell ref="E20:F20"/>
    <mergeCell ref="I20:J20"/>
    <mergeCell ref="I21:J21"/>
    <mergeCell ref="G19:H19"/>
    <mergeCell ref="G20:H20"/>
    <mergeCell ref="G21:H21"/>
    <mergeCell ref="C39:E39"/>
    <mergeCell ref="C40:E40"/>
    <mergeCell ref="C41:E41"/>
    <mergeCell ref="C42:E42"/>
    <mergeCell ref="G25:I25"/>
    <mergeCell ref="I19:J19"/>
    <mergeCell ref="G28:I28"/>
    <mergeCell ref="D34:E34"/>
    <mergeCell ref="G34:I34"/>
    <mergeCell ref="D35:E35"/>
    <mergeCell ref="C53:E53"/>
    <mergeCell ref="C54:E54"/>
    <mergeCell ref="C43:E43"/>
    <mergeCell ref="C44:E44"/>
    <mergeCell ref="B45:E45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>
      <c r="A4" s="50" t="s">
        <v>9</v>
      </c>
      <c r="B4" s="49"/>
      <c r="C4" s="238"/>
      <c r="D4" s="238"/>
      <c r="E4" s="238"/>
      <c r="F4" s="238"/>
      <c r="G4" s="239"/>
    </row>
    <row r="5" spans="1:7">
      <c r="B5" s="4"/>
      <c r="C5" s="5"/>
      <c r="D5" s="6"/>
    </row>
  </sheetData>
  <sheetProtection password="D35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2" t="s">
        <v>64</v>
      </c>
      <c r="B1" s="242"/>
      <c r="C1" s="242"/>
      <c r="D1" s="242"/>
      <c r="E1" s="242"/>
      <c r="F1" s="242"/>
      <c r="G1" s="242"/>
      <c r="AG1" t="s">
        <v>65</v>
      </c>
    </row>
    <row r="2" spans="1:60" ht="24.95" customHeight="1">
      <c r="A2" s="143" t="s">
        <v>7</v>
      </c>
      <c r="B2" s="49" t="s">
        <v>43</v>
      </c>
      <c r="C2" s="243" t="s">
        <v>44</v>
      </c>
      <c r="D2" s="244"/>
      <c r="E2" s="244"/>
      <c r="F2" s="244"/>
      <c r="G2" s="245"/>
      <c r="AG2" t="s">
        <v>66</v>
      </c>
    </row>
    <row r="3" spans="1:60" ht="24.95" customHeight="1">
      <c r="A3" s="143" t="s">
        <v>8</v>
      </c>
      <c r="B3" s="49" t="s">
        <v>47</v>
      </c>
      <c r="C3" s="243" t="s">
        <v>48</v>
      </c>
      <c r="D3" s="244"/>
      <c r="E3" s="244"/>
      <c r="F3" s="244"/>
      <c r="G3" s="245"/>
      <c r="AC3" s="125" t="s">
        <v>66</v>
      </c>
      <c r="AG3" t="s">
        <v>67</v>
      </c>
    </row>
    <row r="4" spans="1:60" ht="24.95" customHeight="1">
      <c r="A4" s="144" t="s">
        <v>9</v>
      </c>
      <c r="B4" s="145" t="s">
        <v>49</v>
      </c>
      <c r="C4" s="246" t="s">
        <v>50</v>
      </c>
      <c r="D4" s="247"/>
      <c r="E4" s="247"/>
      <c r="F4" s="247"/>
      <c r="G4" s="248"/>
      <c r="AG4" t="s">
        <v>68</v>
      </c>
    </row>
    <row r="5" spans="1:60">
      <c r="D5" s="10"/>
    </row>
    <row r="6" spans="1:60" ht="38.25">
      <c r="A6" s="147" t="s">
        <v>69</v>
      </c>
      <c r="B6" s="149" t="s">
        <v>70</v>
      </c>
      <c r="C6" s="149" t="s">
        <v>71</v>
      </c>
      <c r="D6" s="148" t="s">
        <v>72</v>
      </c>
      <c r="E6" s="147" t="s">
        <v>73</v>
      </c>
      <c r="F6" s="146" t="s">
        <v>74</v>
      </c>
      <c r="G6" s="147" t="s">
        <v>29</v>
      </c>
      <c r="H6" s="150" t="s">
        <v>30</v>
      </c>
      <c r="I6" s="150" t="s">
        <v>75</v>
      </c>
      <c r="J6" s="150" t="s">
        <v>31</v>
      </c>
      <c r="K6" s="150" t="s">
        <v>76</v>
      </c>
      <c r="L6" s="150" t="s">
        <v>77</v>
      </c>
      <c r="M6" s="150" t="s">
        <v>78</v>
      </c>
      <c r="N6" s="150" t="s">
        <v>79</v>
      </c>
      <c r="O6" s="150" t="s">
        <v>80</v>
      </c>
      <c r="P6" s="150" t="s">
        <v>81</v>
      </c>
      <c r="Q6" s="150" t="s">
        <v>82</v>
      </c>
      <c r="R6" s="150" t="s">
        <v>83</v>
      </c>
      <c r="S6" s="150" t="s">
        <v>84</v>
      </c>
      <c r="T6" s="150" t="s">
        <v>85</v>
      </c>
      <c r="U6" s="150" t="s">
        <v>86</v>
      </c>
      <c r="V6" s="150" t="s">
        <v>87</v>
      </c>
      <c r="W6" s="150" t="s">
        <v>88</v>
      </c>
      <c r="X6" s="150" t="s">
        <v>89</v>
      </c>
    </row>
    <row r="7" spans="1:60" hidden="1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>
      <c r="A8" s="164" t="s">
        <v>90</v>
      </c>
      <c r="B8" s="165" t="s">
        <v>58</v>
      </c>
      <c r="C8" s="179" t="s">
        <v>59</v>
      </c>
      <c r="D8" s="166"/>
      <c r="E8" s="167"/>
      <c r="F8" s="168"/>
      <c r="G8" s="168">
        <f>SUMIF(AG9:AG19,"&lt;&gt;NOR",G9:G19)</f>
        <v>0</v>
      </c>
      <c r="H8" s="168"/>
      <c r="I8" s="168">
        <f>SUM(I9:I19)</f>
        <v>0</v>
      </c>
      <c r="J8" s="168"/>
      <c r="K8" s="168">
        <f>SUM(K9:K19)</f>
        <v>0</v>
      </c>
      <c r="L8" s="168"/>
      <c r="M8" s="168">
        <f>SUM(M9:M19)</f>
        <v>0</v>
      </c>
      <c r="N8" s="168"/>
      <c r="O8" s="168">
        <f>SUM(O9:O19)</f>
        <v>28.349999999999998</v>
      </c>
      <c r="P8" s="168"/>
      <c r="Q8" s="168">
        <f>SUM(Q9:Q19)</f>
        <v>0</v>
      </c>
      <c r="R8" s="168"/>
      <c r="S8" s="168"/>
      <c r="T8" s="169"/>
      <c r="U8" s="163"/>
      <c r="V8" s="163">
        <f>SUM(V9:V19)</f>
        <v>148.31</v>
      </c>
      <c r="W8" s="163"/>
      <c r="X8" s="163"/>
      <c r="AG8" t="s">
        <v>91</v>
      </c>
    </row>
    <row r="9" spans="1:60" outlineLevel="1">
      <c r="A9" s="170">
        <v>1</v>
      </c>
      <c r="B9" s="171" t="s">
        <v>92</v>
      </c>
      <c r="C9" s="180" t="s">
        <v>93</v>
      </c>
      <c r="D9" s="172" t="s">
        <v>94</v>
      </c>
      <c r="E9" s="173">
        <v>25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0.21664</v>
      </c>
      <c r="O9" s="175">
        <f>ROUND(E9*N9,2)</f>
        <v>5.42</v>
      </c>
      <c r="P9" s="175">
        <v>0</v>
      </c>
      <c r="Q9" s="175">
        <f>ROUND(E9*P9,2)</f>
        <v>0</v>
      </c>
      <c r="R9" s="175"/>
      <c r="S9" s="175" t="s">
        <v>95</v>
      </c>
      <c r="T9" s="176" t="s">
        <v>96</v>
      </c>
      <c r="U9" s="160">
        <v>0.96628999999999998</v>
      </c>
      <c r="V9" s="160">
        <f>ROUND(E9*U9,2)</f>
        <v>24.16</v>
      </c>
      <c r="W9" s="160"/>
      <c r="X9" s="160" t="s">
        <v>97</v>
      </c>
      <c r="Y9" s="151"/>
      <c r="Z9" s="151"/>
      <c r="AA9" s="151"/>
      <c r="AB9" s="151"/>
      <c r="AC9" s="151"/>
      <c r="AD9" s="151"/>
      <c r="AE9" s="151"/>
      <c r="AF9" s="151"/>
      <c r="AG9" s="151" t="s">
        <v>98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249" t="s">
        <v>99</v>
      </c>
      <c r="D10" s="250"/>
      <c r="E10" s="250"/>
      <c r="F10" s="250"/>
      <c r="G10" s="25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100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240" t="s">
        <v>101</v>
      </c>
      <c r="D11" s="241"/>
      <c r="E11" s="241"/>
      <c r="F11" s="241"/>
      <c r="G11" s="241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100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77" t="str">
        <f>C11</f>
        <v>- přísunu, montáže, demontáže a odsunu zkoušecího čerpadla, napuštění tlakovou vodou a dodání vody pro tlakovou zkoušku,</v>
      </c>
      <c r="BB11" s="151"/>
      <c r="BC11" s="151"/>
      <c r="BD11" s="151"/>
      <c r="BE11" s="151"/>
      <c r="BF11" s="151"/>
      <c r="BG11" s="151"/>
      <c r="BH11" s="151"/>
    </row>
    <row r="12" spans="1:60" outlineLevel="1">
      <c r="A12" s="158"/>
      <c r="B12" s="159"/>
      <c r="C12" s="240" t="s">
        <v>102</v>
      </c>
      <c r="D12" s="241"/>
      <c r="E12" s="241"/>
      <c r="F12" s="241"/>
      <c r="G12" s="241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100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77" t="str">
        <f>C12</f>
        <v>- napuštění a vypuštění vody, dodání vody a desinfekčního prostředku a na bakteriologický rozbor vody.</v>
      </c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1" t="s">
        <v>103</v>
      </c>
      <c r="D13" s="161"/>
      <c r="E13" s="162">
        <v>25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104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70">
        <v>2</v>
      </c>
      <c r="B14" s="171" t="s">
        <v>105</v>
      </c>
      <c r="C14" s="180" t="s">
        <v>106</v>
      </c>
      <c r="D14" s="172" t="s">
        <v>94</v>
      </c>
      <c r="E14" s="173">
        <v>25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95</v>
      </c>
      <c r="T14" s="176" t="s">
        <v>96</v>
      </c>
      <c r="U14" s="160">
        <v>0</v>
      </c>
      <c r="V14" s="160">
        <f>ROUND(E14*U14,2)</f>
        <v>0</v>
      </c>
      <c r="W14" s="160"/>
      <c r="X14" s="160" t="s">
        <v>97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98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8"/>
      <c r="B15" s="159"/>
      <c r="C15" s="181" t="s">
        <v>103</v>
      </c>
      <c r="D15" s="161"/>
      <c r="E15" s="162">
        <v>25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104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70">
        <v>3</v>
      </c>
      <c r="B16" s="171" t="s">
        <v>107</v>
      </c>
      <c r="C16" s="180" t="s">
        <v>108</v>
      </c>
      <c r="D16" s="172" t="s">
        <v>94</v>
      </c>
      <c r="E16" s="173">
        <v>25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5">
        <v>0.90902000000000005</v>
      </c>
      <c r="O16" s="175">
        <f>ROUND(E16*N16,2)</f>
        <v>22.73</v>
      </c>
      <c r="P16" s="175">
        <v>0</v>
      </c>
      <c r="Q16" s="175">
        <f>ROUND(E16*P16,2)</f>
        <v>0</v>
      </c>
      <c r="R16" s="175"/>
      <c r="S16" s="175" t="s">
        <v>95</v>
      </c>
      <c r="T16" s="176" t="s">
        <v>96</v>
      </c>
      <c r="U16" s="160">
        <v>3.41066</v>
      </c>
      <c r="V16" s="160">
        <f>ROUND(E16*U16,2)</f>
        <v>85.27</v>
      </c>
      <c r="W16" s="160"/>
      <c r="X16" s="160" t="s">
        <v>97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98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8"/>
      <c r="B17" s="159"/>
      <c r="C17" s="181" t="s">
        <v>103</v>
      </c>
      <c r="D17" s="161"/>
      <c r="E17" s="162">
        <v>25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104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70">
        <v>4</v>
      </c>
      <c r="B18" s="171" t="s">
        <v>109</v>
      </c>
      <c r="C18" s="180" t="s">
        <v>110</v>
      </c>
      <c r="D18" s="172" t="s">
        <v>94</v>
      </c>
      <c r="E18" s="173">
        <v>25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8.0599999999999995E-3</v>
      </c>
      <c r="O18" s="175">
        <f>ROUND(E18*N18,2)</f>
        <v>0.2</v>
      </c>
      <c r="P18" s="175">
        <v>0</v>
      </c>
      <c r="Q18" s="175">
        <f>ROUND(E18*P18,2)</f>
        <v>0</v>
      </c>
      <c r="R18" s="175"/>
      <c r="S18" s="175" t="s">
        <v>95</v>
      </c>
      <c r="T18" s="176" t="s">
        <v>96</v>
      </c>
      <c r="U18" s="160">
        <v>1.5550600000000001</v>
      </c>
      <c r="V18" s="160">
        <f>ROUND(E18*U18,2)</f>
        <v>38.880000000000003</v>
      </c>
      <c r="W18" s="160"/>
      <c r="X18" s="160" t="s">
        <v>97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98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1" t="s">
        <v>103</v>
      </c>
      <c r="D19" s="161"/>
      <c r="E19" s="162">
        <v>25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104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>
      <c r="A20" s="3"/>
      <c r="B20" s="4"/>
      <c r="C20" s="18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  <c r="AG20" t="s">
        <v>77</v>
      </c>
    </row>
    <row r="21" spans="1:60">
      <c r="A21" s="154"/>
      <c r="B21" s="155" t="s">
        <v>29</v>
      </c>
      <c r="C21" s="183"/>
      <c r="D21" s="156"/>
      <c r="E21" s="157"/>
      <c r="F21" s="157"/>
      <c r="G21" s="178">
        <f>G8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0</v>
      </c>
      <c r="AG21" t="s">
        <v>111</v>
      </c>
    </row>
    <row r="22" spans="1:60">
      <c r="C22" s="184"/>
      <c r="D22" s="10"/>
      <c r="AG22" t="s">
        <v>112</v>
      </c>
    </row>
    <row r="23" spans="1:60">
      <c r="D23" s="10"/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353" sheet="1"/>
  <mergeCells count="7">
    <mergeCell ref="C12:G12"/>
    <mergeCell ref="A1:G1"/>
    <mergeCell ref="C2:G2"/>
    <mergeCell ref="C3:G3"/>
    <mergeCell ref="C4:G4"/>
    <mergeCell ref="C10:G10"/>
    <mergeCell ref="C11:G11"/>
  </mergeCells>
  <phoneticPr fontId="17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42" t="s">
        <v>64</v>
      </c>
      <c r="B1" s="242"/>
      <c r="C1" s="242"/>
      <c r="D1" s="242"/>
      <c r="E1" s="242"/>
      <c r="F1" s="242"/>
      <c r="G1" s="242"/>
      <c r="AG1" t="s">
        <v>65</v>
      </c>
    </row>
    <row r="2" spans="1:60" ht="24.95" customHeight="1">
      <c r="A2" s="143" t="s">
        <v>7</v>
      </c>
      <c r="B2" s="49" t="s">
        <v>43</v>
      </c>
      <c r="C2" s="243" t="s">
        <v>44</v>
      </c>
      <c r="D2" s="244"/>
      <c r="E2" s="244"/>
      <c r="F2" s="244"/>
      <c r="G2" s="245"/>
      <c r="AG2" t="s">
        <v>66</v>
      </c>
    </row>
    <row r="3" spans="1:60" ht="24.95" customHeight="1">
      <c r="A3" s="143" t="s">
        <v>8</v>
      </c>
      <c r="B3" s="49" t="s">
        <v>51</v>
      </c>
      <c r="C3" s="243" t="s">
        <v>52</v>
      </c>
      <c r="D3" s="244"/>
      <c r="E3" s="244"/>
      <c r="F3" s="244"/>
      <c r="G3" s="245"/>
      <c r="AC3" s="125" t="s">
        <v>66</v>
      </c>
      <c r="AG3" t="s">
        <v>67</v>
      </c>
    </row>
    <row r="4" spans="1:60" ht="24.95" customHeight="1">
      <c r="A4" s="144" t="s">
        <v>9</v>
      </c>
      <c r="B4" s="145" t="s">
        <v>49</v>
      </c>
      <c r="C4" s="246" t="s">
        <v>53</v>
      </c>
      <c r="D4" s="247"/>
      <c r="E4" s="247"/>
      <c r="F4" s="247"/>
      <c r="G4" s="248"/>
      <c r="AG4" t="s">
        <v>68</v>
      </c>
    </row>
    <row r="5" spans="1:60">
      <c r="D5" s="10"/>
    </row>
    <row r="6" spans="1:60" ht="38.25">
      <c r="A6" s="147" t="s">
        <v>69</v>
      </c>
      <c r="B6" s="149" t="s">
        <v>70</v>
      </c>
      <c r="C6" s="149" t="s">
        <v>71</v>
      </c>
      <c r="D6" s="148" t="s">
        <v>72</v>
      </c>
      <c r="E6" s="147" t="s">
        <v>73</v>
      </c>
      <c r="F6" s="146" t="s">
        <v>74</v>
      </c>
      <c r="G6" s="147" t="s">
        <v>29</v>
      </c>
      <c r="H6" s="150" t="s">
        <v>30</v>
      </c>
      <c r="I6" s="150" t="s">
        <v>75</v>
      </c>
      <c r="J6" s="150" t="s">
        <v>31</v>
      </c>
      <c r="K6" s="150" t="s">
        <v>76</v>
      </c>
      <c r="L6" s="150" t="s">
        <v>77</v>
      </c>
      <c r="M6" s="150" t="s">
        <v>78</v>
      </c>
      <c r="N6" s="150" t="s">
        <v>79</v>
      </c>
      <c r="O6" s="150" t="s">
        <v>80</v>
      </c>
      <c r="P6" s="150" t="s">
        <v>81</v>
      </c>
      <c r="Q6" s="150" t="s">
        <v>82</v>
      </c>
      <c r="R6" s="150" t="s">
        <v>83</v>
      </c>
      <c r="S6" s="150" t="s">
        <v>84</v>
      </c>
      <c r="T6" s="150" t="s">
        <v>85</v>
      </c>
      <c r="U6" s="150" t="s">
        <v>86</v>
      </c>
      <c r="V6" s="150" t="s">
        <v>87</v>
      </c>
      <c r="W6" s="150" t="s">
        <v>88</v>
      </c>
      <c r="X6" s="150" t="s">
        <v>89</v>
      </c>
    </row>
    <row r="7" spans="1:60" hidden="1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>
      <c r="A8" s="164" t="s">
        <v>90</v>
      </c>
      <c r="B8" s="165" t="s">
        <v>60</v>
      </c>
      <c r="C8" s="179" t="s">
        <v>61</v>
      </c>
      <c r="D8" s="166"/>
      <c r="E8" s="167"/>
      <c r="F8" s="168"/>
      <c r="G8" s="168">
        <f>SUMIF(AG9:AG12,"&lt;&gt;NOR",G9:G12)</f>
        <v>0</v>
      </c>
      <c r="H8" s="168"/>
      <c r="I8" s="168">
        <f>SUM(I9:I12)</f>
        <v>0</v>
      </c>
      <c r="J8" s="168"/>
      <c r="K8" s="168">
        <f>SUM(K9:K12)</f>
        <v>0</v>
      </c>
      <c r="L8" s="168"/>
      <c r="M8" s="168">
        <f>SUM(M9:M12)</f>
        <v>0</v>
      </c>
      <c r="N8" s="168"/>
      <c r="O8" s="168">
        <f>SUM(O9:O12)</f>
        <v>0.01</v>
      </c>
      <c r="P8" s="168"/>
      <c r="Q8" s="168">
        <f>SUM(Q9:Q12)</f>
        <v>0</v>
      </c>
      <c r="R8" s="168"/>
      <c r="S8" s="168"/>
      <c r="T8" s="169"/>
      <c r="U8" s="163"/>
      <c r="V8" s="163">
        <f>SUM(V9:V12)</f>
        <v>0</v>
      </c>
      <c r="W8" s="163"/>
      <c r="X8" s="163"/>
      <c r="AG8" t="s">
        <v>91</v>
      </c>
    </row>
    <row r="9" spans="1:60" outlineLevel="1">
      <c r="A9" s="170">
        <v>1</v>
      </c>
      <c r="B9" s="171" t="s">
        <v>113</v>
      </c>
      <c r="C9" s="180" t="s">
        <v>114</v>
      </c>
      <c r="D9" s="172" t="s">
        <v>115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9.9000000000000008E-3</v>
      </c>
      <c r="O9" s="175">
        <f>ROUND(E9*N9,2)</f>
        <v>0.01</v>
      </c>
      <c r="P9" s="175">
        <v>0</v>
      </c>
      <c r="Q9" s="175">
        <f>ROUND(E9*P9,2)</f>
        <v>0</v>
      </c>
      <c r="R9" s="175"/>
      <c r="S9" s="175" t="s">
        <v>116</v>
      </c>
      <c r="T9" s="176" t="s">
        <v>96</v>
      </c>
      <c r="U9" s="160">
        <v>0</v>
      </c>
      <c r="V9" s="160">
        <f>ROUND(E9*U9,2)</f>
        <v>0</v>
      </c>
      <c r="W9" s="160"/>
      <c r="X9" s="160" t="s">
        <v>117</v>
      </c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1" t="s">
        <v>47</v>
      </c>
      <c r="D10" s="161"/>
      <c r="E10" s="162">
        <v>1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104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70">
        <v>2</v>
      </c>
      <c r="B11" s="171" t="s">
        <v>119</v>
      </c>
      <c r="C11" s="180" t="s">
        <v>120</v>
      </c>
      <c r="D11" s="172" t="s">
        <v>115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95</v>
      </c>
      <c r="T11" s="176" t="s">
        <v>96</v>
      </c>
      <c r="U11" s="160">
        <v>0</v>
      </c>
      <c r="V11" s="160">
        <f>ROUND(E11*U11,2)</f>
        <v>0</v>
      </c>
      <c r="W11" s="160"/>
      <c r="X11" s="160" t="s">
        <v>117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118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8"/>
      <c r="B12" s="159"/>
      <c r="C12" s="181" t="s">
        <v>47</v>
      </c>
      <c r="D12" s="161"/>
      <c r="E12" s="162">
        <v>1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104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>
      <c r="A13" s="164" t="s">
        <v>90</v>
      </c>
      <c r="B13" s="165" t="s">
        <v>62</v>
      </c>
      <c r="C13" s="179" t="s">
        <v>27</v>
      </c>
      <c r="D13" s="166"/>
      <c r="E13" s="167"/>
      <c r="F13" s="168"/>
      <c r="G13" s="168">
        <f>SUMIF(AG14:AG14,"&lt;&gt;NOR",G14:G14)</f>
        <v>0</v>
      </c>
      <c r="H13" s="168"/>
      <c r="I13" s="168">
        <f>SUM(I14:I14)</f>
        <v>0</v>
      </c>
      <c r="J13" s="168"/>
      <c r="K13" s="168">
        <f>SUM(K14:K14)</f>
        <v>0</v>
      </c>
      <c r="L13" s="168"/>
      <c r="M13" s="168">
        <f>SUM(M14:M14)</f>
        <v>0</v>
      </c>
      <c r="N13" s="168"/>
      <c r="O13" s="168">
        <f>SUM(O14:O14)</f>
        <v>0</v>
      </c>
      <c r="P13" s="168"/>
      <c r="Q13" s="168">
        <f>SUM(Q14:Q14)</f>
        <v>0</v>
      </c>
      <c r="R13" s="168"/>
      <c r="S13" s="168"/>
      <c r="T13" s="169"/>
      <c r="U13" s="163"/>
      <c r="V13" s="163">
        <f>SUM(V14:V14)</f>
        <v>0</v>
      </c>
      <c r="W13" s="163"/>
      <c r="X13" s="163"/>
      <c r="AG13" t="s">
        <v>91</v>
      </c>
    </row>
    <row r="14" spans="1:60" outlineLevel="1">
      <c r="A14" s="170">
        <v>3</v>
      </c>
      <c r="B14" s="171" t="s">
        <v>121</v>
      </c>
      <c r="C14" s="180" t="s">
        <v>122</v>
      </c>
      <c r="D14" s="172" t="s">
        <v>123</v>
      </c>
      <c r="E14" s="173">
        <v>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124</v>
      </c>
      <c r="T14" s="176" t="s">
        <v>96</v>
      </c>
      <c r="U14" s="160">
        <v>0</v>
      </c>
      <c r="V14" s="160">
        <f>ROUND(E14*U14,2)</f>
        <v>0</v>
      </c>
      <c r="W14" s="160"/>
      <c r="X14" s="160" t="s">
        <v>52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125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>
      <c r="A15" s="3"/>
      <c r="B15" s="4"/>
      <c r="C15" s="182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77</v>
      </c>
    </row>
    <row r="16" spans="1:60">
      <c r="A16" s="154"/>
      <c r="B16" s="155" t="s">
        <v>29</v>
      </c>
      <c r="C16" s="183"/>
      <c r="D16" s="156"/>
      <c r="E16" s="157"/>
      <c r="F16" s="157"/>
      <c r="G16" s="178">
        <f>G8+G13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111</v>
      </c>
    </row>
    <row r="17" spans="3:33">
      <c r="C17" s="184"/>
      <c r="D17" s="10"/>
      <c r="AG17" t="s">
        <v>112</v>
      </c>
    </row>
    <row r="18" spans="3:33">
      <c r="D18" s="10"/>
    </row>
    <row r="19" spans="3:33">
      <c r="D19" s="10"/>
    </row>
    <row r="20" spans="3:33">
      <c r="D20" s="10"/>
    </row>
    <row r="21" spans="3:33">
      <c r="D21" s="10"/>
    </row>
    <row r="22" spans="3:33">
      <c r="D22" s="10"/>
    </row>
    <row r="23" spans="3:33">
      <c r="D23" s="10"/>
    </row>
    <row r="24" spans="3:33">
      <c r="D24" s="10"/>
    </row>
    <row r="25" spans="3:33">
      <c r="D25" s="10"/>
    </row>
    <row r="26" spans="3:33">
      <c r="D26" s="10"/>
    </row>
    <row r="27" spans="3:33">
      <c r="D27" s="10"/>
    </row>
    <row r="28" spans="3:33">
      <c r="D28" s="10"/>
    </row>
    <row r="29" spans="3:33">
      <c r="D29" s="10"/>
    </row>
    <row r="30" spans="3:33">
      <c r="D30" s="10"/>
    </row>
    <row r="31" spans="3:33">
      <c r="D31" s="10"/>
    </row>
    <row r="32" spans="3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353" sheet="1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01 Pol</vt:lpstr>
      <vt:lpstr>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'1 01 Pol'!Print_Area</vt:lpstr>
      <vt:lpstr>'2 01 Pol'!Print_Area</vt:lpstr>
      <vt:lpstr>Stavba!Print_Area</vt:lpstr>
      <vt:lpstr>'1 01 Pol'!Print_Titles</vt:lpstr>
      <vt:lpstr>'2 01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hory405</cp:lastModifiedBy>
  <cp:lastPrinted>2019-03-19T12:27:02Z</cp:lastPrinted>
  <dcterms:created xsi:type="dcterms:W3CDTF">2009-04-08T07:15:50Z</dcterms:created>
  <dcterms:modified xsi:type="dcterms:W3CDTF">2021-06-16T12:36:04Z</dcterms:modified>
</cp:coreProperties>
</file>